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thoma\Desktop\20220520 Learning wann verkaufen\"/>
    </mc:Choice>
  </mc:AlternateContent>
  <xr:revisionPtr revIDLastSave="0" documentId="13_ncr:1_{5CA50EA3-57EB-4477-B127-84893304C44C}" xr6:coauthVersionLast="47" xr6:coauthVersionMax="47" xr10:uidLastSave="{00000000-0000-0000-0000-000000000000}"/>
  <bookViews>
    <workbookView xWindow="-120" yWindow="-120" windowWidth="29040" windowHeight="16440" xr2:uid="{BD395E8E-6369-402E-941C-E91F4CB7132D}"/>
  </bookViews>
  <sheets>
    <sheet name="Wann Aktien verkaufen" sheetId="2" r:id="rId1"/>
  </sheets>
  <definedNames>
    <definedName name="_xlnm.Print_Area" localSheetId="0">'Wann Aktien verkaufen'!$A$1:$U$29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4" i="2" l="1"/>
  <c r="R6" i="2" s="1"/>
  <c r="C9" i="2"/>
  <c r="F9" i="2"/>
  <c r="F8" i="2"/>
  <c r="C4" i="2"/>
  <c r="M6" i="2" s="1"/>
  <c r="N6" i="2" s="1"/>
  <c r="T3" i="2"/>
  <c r="O3" i="2"/>
  <c r="F10" i="2" l="1"/>
  <c r="F11" i="2" s="1"/>
  <c r="M7" i="2"/>
  <c r="C6" i="2"/>
  <c r="C13" i="2" s="1"/>
  <c r="C14" i="2" s="1"/>
  <c r="F6" i="2"/>
  <c r="F12" i="2"/>
  <c r="R7" i="2"/>
  <c r="F13" i="2" l="1"/>
  <c r="F14" i="2" s="1"/>
  <c r="I9" i="2"/>
  <c r="I8" i="2" s="1"/>
  <c r="M8" i="2"/>
  <c r="N7" i="2"/>
  <c r="R8" i="2"/>
  <c r="N8" i="2" l="1"/>
  <c r="M9" i="2"/>
  <c r="S8" i="2"/>
  <c r="I13" i="2"/>
  <c r="I14" i="2" s="1"/>
  <c r="I15" i="2" s="1"/>
  <c r="F15" i="2"/>
  <c r="F16" i="2"/>
  <c r="R9" i="2"/>
  <c r="I16" i="2" l="1"/>
  <c r="N9" i="2"/>
  <c r="M10" i="2"/>
  <c r="R10" i="2"/>
  <c r="S9" i="2"/>
  <c r="S6" i="2"/>
  <c r="S7" i="2"/>
  <c r="S10" i="2" l="1"/>
  <c r="T6" i="2" s="1"/>
  <c r="R11" i="2"/>
  <c r="N10" i="2"/>
  <c r="M11" i="2"/>
  <c r="M12" i="2" l="1"/>
  <c r="N11" i="2"/>
  <c r="O6" i="2"/>
  <c r="R12" i="2"/>
  <c r="S11" i="2"/>
  <c r="R13" i="2" l="1"/>
  <c r="S12" i="2"/>
  <c r="N12" i="2"/>
  <c r="M13" i="2"/>
  <c r="N13" i="2" l="1"/>
  <c r="M14" i="2"/>
  <c r="R14" i="2"/>
  <c r="S13" i="2"/>
  <c r="S14" i="2" l="1"/>
  <c r="R15" i="2"/>
  <c r="N14" i="2"/>
  <c r="M15" i="2"/>
  <c r="N15" i="2" l="1"/>
  <c r="O5" i="2" s="1"/>
  <c r="M16" i="2"/>
  <c r="S15" i="2"/>
  <c r="T5" i="2" s="1"/>
  <c r="R16" i="2"/>
  <c r="R17" i="2" l="1"/>
  <c r="S16" i="2"/>
  <c r="M17" i="2"/>
  <c r="N16" i="2"/>
  <c r="N17" i="2" l="1"/>
  <c r="M18" i="2"/>
  <c r="S17" i="2"/>
  <c r="R18" i="2"/>
  <c r="R19" i="2" l="1"/>
  <c r="S18" i="2"/>
  <c r="M19" i="2"/>
  <c r="N18" i="2"/>
  <c r="N19" i="2" l="1"/>
  <c r="M20" i="2"/>
  <c r="S19" i="2"/>
  <c r="R20" i="2"/>
  <c r="R21" i="2" l="1"/>
  <c r="S20" i="2"/>
  <c r="M21" i="2"/>
  <c r="N20" i="2"/>
  <c r="N21" i="2" l="1"/>
  <c r="M22" i="2"/>
  <c r="S21" i="2"/>
  <c r="R22" i="2"/>
  <c r="R23" i="2" l="1"/>
  <c r="S22" i="2"/>
  <c r="M23" i="2"/>
  <c r="N22" i="2"/>
  <c r="N23" i="2" l="1"/>
  <c r="M24" i="2"/>
  <c r="S23" i="2"/>
  <c r="R24" i="2"/>
  <c r="R25" i="2" l="1"/>
  <c r="S25" i="2" s="1"/>
  <c r="S24" i="2"/>
  <c r="M25" i="2"/>
  <c r="N25" i="2" s="1"/>
  <c r="N24" i="2"/>
  <c r="O4" i="2" l="1"/>
  <c r="C11" i="2" s="1"/>
  <c r="T4" i="2"/>
  <c r="I11" i="2" s="1"/>
</calcChain>
</file>

<file path=xl/sharedStrings.xml><?xml version="1.0" encoding="utf-8"?>
<sst xmlns="http://schemas.openxmlformats.org/spreadsheetml/2006/main" count="60" uniqueCount="43">
  <si>
    <t>Bsp.: Wann lohnt sich ein Aktienverkauf?</t>
  </si>
  <si>
    <t>Nebenrechnung Dividende</t>
  </si>
  <si>
    <t>Nebenrechnung Dividende neue Situation</t>
  </si>
  <si>
    <t>Aktuelle Situation</t>
  </si>
  <si>
    <t>Neue Situation (konservativ)</t>
  </si>
  <si>
    <t>Dividendenwachstum</t>
  </si>
  <si>
    <t>Dividende</t>
  </si>
  <si>
    <t>Jahr</t>
  </si>
  <si>
    <t>Summe</t>
  </si>
  <si>
    <t>20J</t>
  </si>
  <si>
    <t>10J</t>
  </si>
  <si>
    <t>5J</t>
  </si>
  <si>
    <t>Kurs bei Investition</t>
  </si>
  <si>
    <t>Kurs aktuell</t>
  </si>
  <si>
    <t>Aktienanzahl</t>
  </si>
  <si>
    <t>neue Aktienanzahl</t>
  </si>
  <si>
    <t>Investitionssumme</t>
  </si>
  <si>
    <t>aktueller Wert</t>
  </si>
  <si>
    <t>Kursgewinn</t>
  </si>
  <si>
    <t>Dividendensumme nach 20 Jahren</t>
  </si>
  <si>
    <t>Kursgewinn nach Steuern</t>
  </si>
  <si>
    <t>Neuer Investitionsbetrag</t>
  </si>
  <si>
    <t>Dividende nach Neuinvestition p.a.</t>
  </si>
  <si>
    <t>Dividende nach Neuinvestition p.m.</t>
  </si>
  <si>
    <t>Differenz p.a.</t>
  </si>
  <si>
    <t>Differenz p.m.</t>
  </si>
  <si>
    <t>Ausgangslage (bestehendes Investment)</t>
  </si>
  <si>
    <t>Dividendenwachstum ø 5 Jahre p.a.</t>
  </si>
  <si>
    <t>Dividende (aktuelle)</t>
  </si>
  <si>
    <t>In diesem Fall lohnt sich ein Reinvestment in andere Aktien, da so bereits die laufende Ausschüttung erhöht wird und über die Jahr weit höhere Dividendenzahlungen erreicht werden.</t>
  </si>
  <si>
    <t>Eingabefelder II</t>
  </si>
  <si>
    <t>Eingabefelder I</t>
  </si>
  <si>
    <t>Ein Aktienverkauf lohnt sich dann, wenn die erwartete Dividendensumme der nächsten 20 Jahre mittels Kursgewinne bereits heute erzielt wird.</t>
  </si>
  <si>
    <t>Eingabefelder III</t>
  </si>
  <si>
    <t>Grundannahme ist eine Dividendenrendite von 4,7% p.a.. Was ca. 15% unter meiner ø Dividendenrendite des Depots liegt. (Kann unter "Neue Situation" frei eingestellt werden.)</t>
  </si>
  <si>
    <t>Dividendenrendite</t>
  </si>
  <si>
    <t>YouTube: DividendInvestingTom</t>
  </si>
  <si>
    <t>Dieses Excel wurde mit Herz und Verstand für Dividend Growth Investoren von DividenInvestingTom erstellt.
Du kannst es frei benutzen. Lass mir als Dankeschön ein Abbo auf meinem YouTube-Kanal DividendInvestingTom da! Das wär der Hit!
Du kennst jemanden, der dieses Sheet gebrauchen kann? Dann schicke es ihm, auf das es ihm helfen möge :-)</t>
  </si>
  <si>
    <r>
      <t xml:space="preserve">Achtung! 
Bei der "Neuen Situation" gehe ich von meinem Depot und meinen Erfahrungswerten aus. Die Berechung passt so für mich, weil es meiner Umsetzungsstrategie beim Dividend Growth Investing entspricht. 
Wenn Du eine niedrigere </t>
    </r>
    <r>
      <rPr>
        <sz val="9"/>
        <color theme="1" tint="0.249977111117893"/>
        <rFont val="Calibri"/>
        <family val="2"/>
      </rPr>
      <t>ø Dividendenrendite und oder eine niedrigere Wachstumsrate hast, dann solltest Du das entsprechend berücksichtigen!</t>
    </r>
  </si>
  <si>
    <r>
      <t xml:space="preserve">Dividende p.a. </t>
    </r>
    <r>
      <rPr>
        <sz val="8"/>
        <color theme="1" tint="0.249977111117893"/>
        <rFont val="Calibri"/>
        <family val="2"/>
      </rPr>
      <t>aktuelles Jahr</t>
    </r>
  </si>
  <si>
    <r>
      <t xml:space="preserve">Dividende p.m. </t>
    </r>
    <r>
      <rPr>
        <sz val="8"/>
        <color theme="1" tint="0.249977111117893"/>
        <rFont val="Calibri"/>
        <family val="2"/>
        <scheme val="minor"/>
      </rPr>
      <t>aktuelles Jahr</t>
    </r>
  </si>
  <si>
    <r>
      <t xml:space="preserve">Differenz p.a. </t>
    </r>
    <r>
      <rPr>
        <sz val="8"/>
        <color theme="1" tint="0.249977111117893"/>
        <rFont val="Calibri"/>
        <family val="2"/>
      </rPr>
      <t>aktuelles Jahr</t>
    </r>
  </si>
  <si>
    <r>
      <t xml:space="preserve">Differenz p.m. </t>
    </r>
    <r>
      <rPr>
        <sz val="8"/>
        <color theme="1" tint="0.249977111117893"/>
        <rFont val="Calibri"/>
        <family val="2"/>
        <scheme val="minor"/>
      </rPr>
      <t>aktuelles Jahr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</si>
</sst>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1"/>
      <name val="Calibri"/>
      <family val="2"/>
      <scheme val="minor"/>
    </font>
    <font>
      <sz val="11"/>
      <name val="Calibri"/>
      <family val="2"/>
    </font>
    <font>
      <u/>
      <sz val="11"/>
      <color theme="10"/>
      <name val="Calibri"/>
      <family val="2"/>
      <scheme val="minor"/>
    </font>
    <font>
      <sz val="9"/>
      <color theme="1" tint="0.249977111117893"/>
      <name val="Calibri"/>
      <family val="2"/>
      <scheme val="minor"/>
    </font>
    <font>
      <sz val="11"/>
      <color theme="1" tint="0.249977111117893"/>
      <name val="Calibri"/>
      <family val="2"/>
      <scheme val="minor"/>
    </font>
    <font>
      <sz val="9"/>
      <color theme="1" tint="0.249977111117893"/>
      <name val="Calibri"/>
      <family val="2"/>
    </font>
    <font>
      <sz val="10"/>
      <color theme="1" tint="0.249977111117893"/>
      <name val="Calibri"/>
      <family val="2"/>
    </font>
    <font>
      <sz val="11"/>
      <color theme="1" tint="0.249977111117893"/>
      <name val="Calibri"/>
      <family val="2"/>
    </font>
    <font>
      <sz val="10"/>
      <color theme="1" tint="0.249977111117893"/>
      <name val="Calibri"/>
      <family val="2"/>
      <scheme val="minor"/>
    </font>
    <font>
      <sz val="8"/>
      <color theme="1" tint="0.249977111117893"/>
      <name val="Calibri"/>
      <family val="2"/>
    </font>
    <font>
      <sz val="8"/>
      <color theme="1" tint="0.249977111117893"/>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74">
    <xf numFmtId="0" fontId="0" fillId="0" borderId="0" xfId="0"/>
    <xf numFmtId="0" fontId="1" fillId="0" borderId="0" xfId="0" applyFont="1"/>
    <xf numFmtId="10" fontId="2" fillId="0" borderId="0" xfId="0" applyNumberFormat="1" applyFont="1"/>
    <xf numFmtId="4" fontId="0" fillId="0" borderId="0" xfId="0" applyNumberFormat="1"/>
    <xf numFmtId="164" fontId="0" fillId="0" borderId="0" xfId="0" applyNumberFormat="1"/>
    <xf numFmtId="0" fontId="3" fillId="0" borderId="0" xfId="1"/>
    <xf numFmtId="0" fontId="6" fillId="3" borderId="0" xfId="0" applyFont="1" applyFill="1"/>
    <xf numFmtId="0" fontId="5" fillId="0" borderId="0" xfId="0" applyFont="1"/>
    <xf numFmtId="0" fontId="6" fillId="5" borderId="0" xfId="0" applyFont="1" applyFill="1"/>
    <xf numFmtId="0" fontId="4" fillId="4" borderId="0" xfId="0" applyFont="1" applyFill="1"/>
    <xf numFmtId="0" fontId="7" fillId="0" borderId="0" xfId="0" applyFont="1"/>
    <xf numFmtId="0" fontId="8" fillId="0" borderId="1" xfId="0" applyFont="1" applyBorder="1"/>
    <xf numFmtId="0" fontId="8" fillId="0" borderId="2" xfId="0" applyFont="1" applyBorder="1"/>
    <xf numFmtId="0" fontId="8" fillId="0" borderId="3" xfId="0" applyFont="1" applyBorder="1"/>
    <xf numFmtId="0" fontId="9" fillId="0" borderId="1" xfId="0" applyFont="1" applyBorder="1"/>
    <xf numFmtId="2" fontId="9" fillId="3" borderId="2" xfId="0" applyNumberFormat="1" applyFont="1" applyFill="1" applyBorder="1"/>
    <xf numFmtId="0" fontId="9" fillId="0" borderId="2" xfId="0" applyFont="1" applyBorder="1"/>
    <xf numFmtId="0" fontId="9" fillId="0" borderId="3" xfId="0" applyFont="1" applyBorder="1"/>
    <xf numFmtId="2" fontId="9" fillId="0" borderId="3" xfId="0" applyNumberFormat="1" applyFont="1" applyBorder="1"/>
    <xf numFmtId="0" fontId="7" fillId="0" borderId="4" xfId="0" applyFont="1" applyBorder="1"/>
    <xf numFmtId="10" fontId="7" fillId="3" borderId="0" xfId="0" applyNumberFormat="1" applyFont="1" applyFill="1"/>
    <xf numFmtId="0" fontId="7" fillId="0" borderId="5" xfId="0" applyFont="1" applyBorder="1"/>
    <xf numFmtId="10" fontId="7" fillId="4" borderId="5" xfId="0" applyNumberFormat="1" applyFont="1" applyFill="1" applyBorder="1"/>
    <xf numFmtId="10" fontId="7" fillId="0" borderId="0" xfId="0" applyNumberFormat="1" applyFont="1"/>
    <xf numFmtId="0" fontId="8" fillId="0" borderId="0" xfId="0" applyFont="1"/>
    <xf numFmtId="10" fontId="7" fillId="0" borderId="5" xfId="0" applyNumberFormat="1" applyFont="1" applyBorder="1"/>
    <xf numFmtId="0" fontId="9" fillId="0" borderId="4" xfId="0" applyFont="1" applyBorder="1"/>
    <xf numFmtId="164" fontId="9" fillId="3" borderId="0" xfId="0" applyNumberFormat="1" applyFont="1" applyFill="1"/>
    <xf numFmtId="0" fontId="9" fillId="0" borderId="0" xfId="0" applyFont="1"/>
    <xf numFmtId="164" fontId="9" fillId="5" borderId="5" xfId="0" applyNumberFormat="1" applyFont="1" applyFill="1" applyBorder="1"/>
    <xf numFmtId="164" fontId="9" fillId="4" borderId="5" xfId="0" applyNumberFormat="1" applyFont="1" applyFill="1" applyBorder="1"/>
    <xf numFmtId="0" fontId="9" fillId="2" borderId="4" xfId="0" applyFont="1" applyFill="1" applyBorder="1"/>
    <xf numFmtId="3" fontId="9" fillId="3" borderId="0" xfId="0" applyNumberFormat="1" applyFont="1" applyFill="1"/>
    <xf numFmtId="0" fontId="5" fillId="2" borderId="0" xfId="0" applyFont="1" applyFill="1"/>
    <xf numFmtId="0" fontId="9" fillId="2" borderId="0" xfId="0" applyFont="1" applyFill="1"/>
    <xf numFmtId="3" fontId="9" fillId="2" borderId="5" xfId="0" applyNumberFormat="1" applyFont="1" applyFill="1" applyBorder="1"/>
    <xf numFmtId="164" fontId="9" fillId="0" borderId="0" xfId="0" applyNumberFormat="1" applyFont="1"/>
    <xf numFmtId="164" fontId="9" fillId="0" borderId="5" xfId="0" applyNumberFormat="1" applyFont="1" applyBorder="1"/>
    <xf numFmtId="0" fontId="5" fillId="0" borderId="4" xfId="0" applyFont="1" applyBorder="1"/>
    <xf numFmtId="0" fontId="5" fillId="0" borderId="5" xfId="0" applyFont="1" applyBorder="1"/>
    <xf numFmtId="164" fontId="9" fillId="2" borderId="0" xfId="0" applyNumberFormat="1" applyFont="1" applyFill="1"/>
    <xf numFmtId="164" fontId="9" fillId="2" borderId="5" xfId="0" applyNumberFormat="1" applyFont="1" applyFill="1" applyBorder="1"/>
    <xf numFmtId="164" fontId="7" fillId="0" borderId="0" xfId="0" applyNumberFormat="1" applyFont="1"/>
    <xf numFmtId="164" fontId="7" fillId="0" borderId="5" xfId="0" applyNumberFormat="1" applyFont="1" applyBorder="1"/>
    <xf numFmtId="0" fontId="8" fillId="0" borderId="4" xfId="0" applyFont="1" applyBorder="1"/>
    <xf numFmtId="0" fontId="8" fillId="0" borderId="6" xfId="0" applyFont="1" applyBorder="1"/>
    <xf numFmtId="0" fontId="8" fillId="0" borderId="7" xfId="0" applyFont="1" applyBorder="1"/>
    <xf numFmtId="0" fontId="9" fillId="0" borderId="7" xfId="0" applyFont="1" applyBorder="1"/>
    <xf numFmtId="164" fontId="9" fillId="0" borderId="8" xfId="0" applyNumberFormat="1" applyFont="1" applyBorder="1"/>
    <xf numFmtId="0" fontId="9" fillId="0" borderId="6" xfId="0" applyFont="1" applyBorder="1"/>
    <xf numFmtId="0" fontId="4" fillId="4" borderId="0" xfId="0" applyFont="1" applyFill="1" applyAlignment="1">
      <alignment vertical="top" wrapText="1"/>
    </xf>
    <xf numFmtId="0" fontId="5" fillId="0" borderId="0" xfId="0" applyFont="1" applyAlignment="1">
      <alignment vertical="top" wrapText="1"/>
    </xf>
    <xf numFmtId="0" fontId="4" fillId="3" borderId="0" xfId="0" applyFont="1" applyFill="1" applyAlignment="1">
      <alignment vertical="top" wrapText="1"/>
    </xf>
    <xf numFmtId="0" fontId="5" fillId="3" borderId="0" xfId="0" applyFont="1" applyFill="1" applyAlignment="1">
      <alignment vertical="top" wrapText="1"/>
    </xf>
    <xf numFmtId="0" fontId="6" fillId="5" borderId="0" xfId="0" applyFont="1" applyFill="1" applyAlignment="1">
      <alignment vertical="top" wrapText="1"/>
    </xf>
    <xf numFmtId="0" fontId="4" fillId="5" borderId="0" xfId="0" applyFont="1" applyFill="1" applyAlignment="1">
      <alignment vertical="top" wrapText="1"/>
    </xf>
    <xf numFmtId="0" fontId="4" fillId="0" borderId="9" xfId="0" applyFont="1"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0"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4"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0"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youtube.com/channel/UCly6s8CZzxpsnbS_Zocd-u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D0E46-178D-42EA-B410-873B58B36917}">
  <dimension ref="B1:U33"/>
  <sheetViews>
    <sheetView showGridLines="0" tabSelected="1" zoomScale="160" zoomScaleNormal="160" workbookViewId="0">
      <selection activeCell="K7" sqref="K7"/>
    </sheetView>
  </sheetViews>
  <sheetFormatPr baseColWidth="10" defaultRowHeight="15" x14ac:dyDescent="0.25"/>
  <cols>
    <col min="1" max="1" width="3.42578125" customWidth="1"/>
    <col min="2" max="2" width="27.7109375" bestFit="1" customWidth="1"/>
    <col min="3" max="3" width="9.28515625" customWidth="1"/>
    <col min="4" max="4" width="2.42578125" customWidth="1"/>
    <col min="5" max="5" width="28.140625" customWidth="1"/>
    <col min="6" max="6" width="9.28515625" customWidth="1"/>
    <col min="7" max="7" width="2.42578125" customWidth="1"/>
    <col min="8" max="8" width="27.85546875" customWidth="1"/>
    <col min="9" max="9" width="9.28515625" customWidth="1"/>
    <col min="10" max="10" width="3.42578125" customWidth="1"/>
    <col min="21" max="21" width="3.42578125" customWidth="1"/>
  </cols>
  <sheetData>
    <row r="1" spans="2:21" ht="9" customHeight="1" x14ac:dyDescent="0.25"/>
    <row r="2" spans="2:21" ht="15.75" thickBot="1" x14ac:dyDescent="0.3">
      <c r="B2" s="1" t="s">
        <v>0</v>
      </c>
      <c r="H2" s="1"/>
      <c r="L2" t="s">
        <v>1</v>
      </c>
      <c r="Q2" t="s">
        <v>2</v>
      </c>
    </row>
    <row r="3" spans="2:21" ht="15.75" thickBot="1" x14ac:dyDescent="0.3">
      <c r="B3" s="11" t="s">
        <v>26</v>
      </c>
      <c r="C3" s="12"/>
      <c r="D3" s="12"/>
      <c r="E3" s="12" t="s">
        <v>3</v>
      </c>
      <c r="F3" s="13"/>
      <c r="G3" s="12"/>
      <c r="H3" s="11" t="s">
        <v>4</v>
      </c>
      <c r="I3" s="13"/>
      <c r="L3" t="s">
        <v>5</v>
      </c>
      <c r="O3" s="2">
        <f>C5</f>
        <v>0.05</v>
      </c>
      <c r="Q3" t="s">
        <v>5</v>
      </c>
      <c r="T3" s="2">
        <f>I5</f>
        <v>0.09</v>
      </c>
    </row>
    <row r="4" spans="2:21" x14ac:dyDescent="0.25">
      <c r="B4" s="14" t="s">
        <v>28</v>
      </c>
      <c r="C4" s="15">
        <f>3.72*0.85</f>
        <v>3.1619999999999999</v>
      </c>
      <c r="D4" s="16"/>
      <c r="E4" s="16"/>
      <c r="F4" s="17"/>
      <c r="G4" s="16"/>
      <c r="H4" s="14" t="s">
        <v>6</v>
      </c>
      <c r="I4" s="18">
        <f>I7*I6</f>
        <v>2.4581</v>
      </c>
      <c r="L4" t="s">
        <v>7</v>
      </c>
      <c r="M4" t="s">
        <v>6</v>
      </c>
      <c r="N4" t="s">
        <v>8</v>
      </c>
      <c r="O4" s="3">
        <f>SUM(N6:N25)</f>
        <v>10560.009234206649</v>
      </c>
      <c r="P4" t="s">
        <v>9</v>
      </c>
      <c r="Q4" t="s">
        <v>7</v>
      </c>
      <c r="R4" t="s">
        <v>6</v>
      </c>
      <c r="S4" t="s">
        <v>8</v>
      </c>
      <c r="T4" s="3">
        <f>SUM(S6:S25)</f>
        <v>24019.527807563154</v>
      </c>
      <c r="U4" t="s">
        <v>9</v>
      </c>
    </row>
    <row r="5" spans="2:21" x14ac:dyDescent="0.25">
      <c r="B5" s="19" t="s">
        <v>27</v>
      </c>
      <c r="C5" s="20">
        <v>0.05</v>
      </c>
      <c r="D5" s="10"/>
      <c r="E5" s="10"/>
      <c r="F5" s="21"/>
      <c r="G5" s="10"/>
      <c r="H5" s="19" t="s">
        <v>5</v>
      </c>
      <c r="I5" s="22">
        <v>0.09</v>
      </c>
      <c r="O5" s="3">
        <f>SUM(N6:N15)</f>
        <v>4016.9009159379457</v>
      </c>
      <c r="P5" t="s">
        <v>10</v>
      </c>
      <c r="T5" s="3">
        <f>SUM(S6:S15)</f>
        <v>7133.0364429593674</v>
      </c>
      <c r="U5" t="s">
        <v>10</v>
      </c>
    </row>
    <row r="6" spans="2:21" x14ac:dyDescent="0.25">
      <c r="B6" s="19" t="s">
        <v>35</v>
      </c>
      <c r="C6" s="23">
        <f>C4/C7</f>
        <v>6.050516647531573E-2</v>
      </c>
      <c r="D6" s="24"/>
      <c r="E6" s="10" t="s">
        <v>35</v>
      </c>
      <c r="F6" s="25">
        <f>C4/F7</f>
        <v>2.7132315084949371E-2</v>
      </c>
      <c r="G6" s="24"/>
      <c r="H6" s="19" t="s">
        <v>35</v>
      </c>
      <c r="I6" s="22">
        <v>4.7E-2</v>
      </c>
      <c r="L6">
        <v>1</v>
      </c>
      <c r="M6" s="3">
        <f>C4</f>
        <v>3.1619999999999999</v>
      </c>
      <c r="N6" s="3">
        <f>M6*$C$8</f>
        <v>319.36199999999997</v>
      </c>
      <c r="O6" s="3">
        <f>SUM(N6:N10)</f>
        <v>1764.6766472625</v>
      </c>
      <c r="P6" t="s">
        <v>11</v>
      </c>
      <c r="Q6">
        <v>1</v>
      </c>
      <c r="R6" s="3">
        <f>I4</f>
        <v>2.4581</v>
      </c>
      <c r="S6" s="3">
        <f>R6*$I$8</f>
        <v>469.49709999999999</v>
      </c>
      <c r="T6" s="3">
        <f>SUM(S6:S10)</f>
        <v>2809.8042757342319</v>
      </c>
      <c r="U6" t="s">
        <v>11</v>
      </c>
    </row>
    <row r="7" spans="2:21" x14ac:dyDescent="0.25">
      <c r="B7" s="26" t="s">
        <v>12</v>
      </c>
      <c r="C7" s="27">
        <v>52.26</v>
      </c>
      <c r="D7" s="7"/>
      <c r="E7" s="28" t="s">
        <v>13</v>
      </c>
      <c r="F7" s="29">
        <v>116.54</v>
      </c>
      <c r="G7" s="7"/>
      <c r="H7" s="26" t="s">
        <v>12</v>
      </c>
      <c r="I7" s="30">
        <v>52.3</v>
      </c>
      <c r="L7">
        <v>2</v>
      </c>
      <c r="M7" s="3">
        <f>M6*(1+$C$5)</f>
        <v>3.3201000000000001</v>
      </c>
      <c r="N7" s="3">
        <f>M7*$C$8</f>
        <v>335.33010000000002</v>
      </c>
      <c r="Q7">
        <v>2</v>
      </c>
      <c r="R7" s="3">
        <f>R6*(1+$T$3)</f>
        <v>2.6793290000000001</v>
      </c>
      <c r="S7" s="3">
        <f t="shared" ref="S7:S25" si="0">R7*$I$8</f>
        <v>511.75183900000002</v>
      </c>
    </row>
    <row r="8" spans="2:21" x14ac:dyDescent="0.25">
      <c r="B8" s="31" t="s">
        <v>14</v>
      </c>
      <c r="C8" s="32">
        <v>101</v>
      </c>
      <c r="D8" s="33"/>
      <c r="E8" s="34" t="s">
        <v>14</v>
      </c>
      <c r="F8" s="35">
        <f>C8</f>
        <v>101</v>
      </c>
      <c r="G8" s="33"/>
      <c r="H8" s="31" t="s">
        <v>15</v>
      </c>
      <c r="I8" s="35">
        <f>INT(I9/I7)</f>
        <v>191</v>
      </c>
      <c r="L8">
        <v>3</v>
      </c>
      <c r="M8" s="3">
        <f>M7*(1+$C$5)</f>
        <v>3.4861050000000002</v>
      </c>
      <c r="N8" s="3">
        <f t="shared" ref="N8:N25" si="1">M8*$C$8</f>
        <v>352.09660500000001</v>
      </c>
      <c r="Q8">
        <v>3</v>
      </c>
      <c r="R8" s="3">
        <f t="shared" ref="R8:R25" si="2">R7*(1+$T$3)</f>
        <v>2.9204686100000004</v>
      </c>
      <c r="S8" s="3">
        <f t="shared" si="0"/>
        <v>557.80950451000012</v>
      </c>
    </row>
    <row r="9" spans="2:21" x14ac:dyDescent="0.25">
      <c r="B9" s="26" t="s">
        <v>16</v>
      </c>
      <c r="C9" s="36">
        <f>C7*C8</f>
        <v>5278.26</v>
      </c>
      <c r="D9" s="7"/>
      <c r="E9" s="28" t="s">
        <v>17</v>
      </c>
      <c r="F9" s="37">
        <f>C8*F7</f>
        <v>11770.54</v>
      </c>
      <c r="G9" s="7"/>
      <c r="H9" s="26" t="s">
        <v>16</v>
      </c>
      <c r="I9" s="37">
        <f>F12</f>
        <v>10017.624400000001</v>
      </c>
      <c r="L9">
        <v>4</v>
      </c>
      <c r="M9" s="3">
        <f t="shared" ref="M9:M25" si="3">M8*(1+$C$5)</f>
        <v>3.6604102500000004</v>
      </c>
      <c r="N9" s="3">
        <f t="shared" si="1"/>
        <v>369.70143525000003</v>
      </c>
      <c r="Q9">
        <v>4</v>
      </c>
      <c r="R9" s="3">
        <f t="shared" si="2"/>
        <v>3.1833107849000006</v>
      </c>
      <c r="S9" s="3">
        <f t="shared" si="0"/>
        <v>608.01235991590011</v>
      </c>
    </row>
    <row r="10" spans="2:21" x14ac:dyDescent="0.25">
      <c r="B10" s="38"/>
      <c r="C10" s="7"/>
      <c r="D10" s="7"/>
      <c r="E10" s="28" t="s">
        <v>18</v>
      </c>
      <c r="F10" s="37">
        <f>F9-C9</f>
        <v>6492.2800000000007</v>
      </c>
      <c r="G10" s="7"/>
      <c r="H10" s="38"/>
      <c r="I10" s="39"/>
      <c r="L10">
        <v>5</v>
      </c>
      <c r="M10" s="3">
        <f t="shared" si="3"/>
        <v>3.8434307625000006</v>
      </c>
      <c r="N10" s="3">
        <f t="shared" si="1"/>
        <v>388.18650701250004</v>
      </c>
      <c r="Q10">
        <v>5</v>
      </c>
      <c r="R10" s="3">
        <f t="shared" si="2"/>
        <v>3.4698087555410009</v>
      </c>
      <c r="S10" s="3">
        <f t="shared" si="0"/>
        <v>662.73347230833122</v>
      </c>
    </row>
    <row r="11" spans="2:21" x14ac:dyDescent="0.25">
      <c r="B11" s="31" t="s">
        <v>19</v>
      </c>
      <c r="C11" s="40">
        <f>O4</f>
        <v>10560.009234206649</v>
      </c>
      <c r="D11" s="33"/>
      <c r="E11" s="34" t="s">
        <v>20</v>
      </c>
      <c r="F11" s="41">
        <f>F10*0.73</f>
        <v>4739.3644000000004</v>
      </c>
      <c r="G11" s="33"/>
      <c r="H11" s="31" t="s">
        <v>19</v>
      </c>
      <c r="I11" s="41">
        <f>T4</f>
        <v>24019.527807563154</v>
      </c>
      <c r="L11">
        <v>6</v>
      </c>
      <c r="M11" s="3">
        <f t="shared" si="3"/>
        <v>4.0356023006250004</v>
      </c>
      <c r="N11" s="3">
        <f t="shared" si="1"/>
        <v>407.59583236312506</v>
      </c>
      <c r="Q11">
        <v>6</v>
      </c>
      <c r="R11" s="3">
        <f t="shared" si="2"/>
        <v>3.7820915435396913</v>
      </c>
      <c r="S11" s="3">
        <f t="shared" si="0"/>
        <v>722.379484816081</v>
      </c>
    </row>
    <row r="12" spans="2:21" x14ac:dyDescent="0.25">
      <c r="B12" s="38"/>
      <c r="C12" s="7"/>
      <c r="D12" s="7"/>
      <c r="E12" s="28" t="s">
        <v>21</v>
      </c>
      <c r="F12" s="37">
        <f>C9+F11</f>
        <v>10017.624400000001</v>
      </c>
      <c r="G12" s="7"/>
      <c r="H12" s="38"/>
      <c r="I12" s="39"/>
      <c r="L12">
        <v>7</v>
      </c>
      <c r="M12" s="3">
        <f t="shared" si="3"/>
        <v>4.237382415656251</v>
      </c>
      <c r="N12" s="3">
        <f t="shared" si="1"/>
        <v>427.97562398128133</v>
      </c>
      <c r="Q12">
        <v>7</v>
      </c>
      <c r="R12" s="3">
        <f t="shared" si="2"/>
        <v>4.1224797824582637</v>
      </c>
      <c r="S12" s="3">
        <f t="shared" si="0"/>
        <v>787.39363844952834</v>
      </c>
    </row>
    <row r="13" spans="2:21" x14ac:dyDescent="0.25">
      <c r="B13" s="19" t="s">
        <v>39</v>
      </c>
      <c r="C13" s="42">
        <f>C9*C6</f>
        <v>319.36200000000002</v>
      </c>
      <c r="D13" s="24"/>
      <c r="E13" s="10" t="s">
        <v>22</v>
      </c>
      <c r="F13" s="43">
        <f>F12*0.047</f>
        <v>470.82834680000002</v>
      </c>
      <c r="G13" s="24"/>
      <c r="H13" s="19" t="s">
        <v>39</v>
      </c>
      <c r="I13" s="43">
        <f>I9*I6</f>
        <v>470.82834680000002</v>
      </c>
      <c r="L13">
        <v>8</v>
      </c>
      <c r="M13" s="3">
        <f t="shared" si="3"/>
        <v>4.4492515364390641</v>
      </c>
      <c r="N13" s="3">
        <f t="shared" si="1"/>
        <v>449.37440518034549</v>
      </c>
      <c r="Q13">
        <v>8</v>
      </c>
      <c r="R13" s="3">
        <f t="shared" si="2"/>
        <v>4.493502962879508</v>
      </c>
      <c r="S13" s="3">
        <f t="shared" si="0"/>
        <v>858.25906590998602</v>
      </c>
    </row>
    <row r="14" spans="2:21" x14ac:dyDescent="0.25">
      <c r="B14" s="31" t="s">
        <v>40</v>
      </c>
      <c r="C14" s="40">
        <f>C13/12</f>
        <v>26.613500000000002</v>
      </c>
      <c r="D14" s="33"/>
      <c r="E14" s="34" t="s">
        <v>23</v>
      </c>
      <c r="F14" s="41">
        <f>F13/12</f>
        <v>39.235695566666671</v>
      </c>
      <c r="G14" s="33"/>
      <c r="H14" s="31" t="s">
        <v>40</v>
      </c>
      <c r="I14" s="41">
        <f>I13/12</f>
        <v>39.235695566666671</v>
      </c>
      <c r="L14">
        <v>9</v>
      </c>
      <c r="M14" s="3">
        <f t="shared" si="3"/>
        <v>4.6717141132610172</v>
      </c>
      <c r="N14" s="3">
        <f t="shared" si="1"/>
        <v>471.84312543936272</v>
      </c>
      <c r="Q14">
        <v>9</v>
      </c>
      <c r="R14" s="3">
        <f t="shared" si="2"/>
        <v>4.8979182295386643</v>
      </c>
      <c r="S14" s="3">
        <f t="shared" si="0"/>
        <v>935.50238184188493</v>
      </c>
    </row>
    <row r="15" spans="2:21" x14ac:dyDescent="0.25">
      <c r="B15" s="44"/>
      <c r="C15" s="24"/>
      <c r="D15" s="24"/>
      <c r="E15" s="10" t="s">
        <v>24</v>
      </c>
      <c r="F15" s="43">
        <f>(F14-C14)*12</f>
        <v>151.46634680000003</v>
      </c>
      <c r="G15" s="24"/>
      <c r="H15" s="19" t="s">
        <v>41</v>
      </c>
      <c r="I15" s="43">
        <f>(I14-C14)*12</f>
        <v>151.46634680000003</v>
      </c>
      <c r="L15">
        <v>10</v>
      </c>
      <c r="M15" s="3">
        <f t="shared" si="3"/>
        <v>4.9052998189240684</v>
      </c>
      <c r="N15" s="3">
        <f t="shared" si="1"/>
        <v>495.4352817113309</v>
      </c>
      <c r="Q15">
        <v>10</v>
      </c>
      <c r="R15" s="3">
        <f t="shared" si="2"/>
        <v>5.3387308701971445</v>
      </c>
      <c r="S15" s="3">
        <f t="shared" si="0"/>
        <v>1019.6975962076546</v>
      </c>
    </row>
    <row r="16" spans="2:21" ht="15.75" thickBot="1" x14ac:dyDescent="0.3">
      <c r="B16" s="45"/>
      <c r="C16" s="46"/>
      <c r="D16" s="46"/>
      <c r="E16" s="47" t="s">
        <v>25</v>
      </c>
      <c r="F16" s="48">
        <f>F14-C14</f>
        <v>12.622195566666669</v>
      </c>
      <c r="G16" s="46"/>
      <c r="H16" s="49" t="s">
        <v>42</v>
      </c>
      <c r="I16" s="48">
        <f>I14-C14</f>
        <v>12.622195566666669</v>
      </c>
      <c r="L16">
        <v>11</v>
      </c>
      <c r="M16" s="3">
        <f t="shared" si="3"/>
        <v>5.1505648098702723</v>
      </c>
      <c r="N16" s="3">
        <f t="shared" si="1"/>
        <v>520.20704579689755</v>
      </c>
      <c r="Q16">
        <v>11</v>
      </c>
      <c r="R16" s="3">
        <f t="shared" si="2"/>
        <v>5.819216648514888</v>
      </c>
      <c r="S16" s="3">
        <f t="shared" si="0"/>
        <v>1111.4703798663436</v>
      </c>
    </row>
    <row r="17" spans="2:19" x14ac:dyDescent="0.25">
      <c r="L17">
        <v>12</v>
      </c>
      <c r="M17" s="3">
        <f t="shared" si="3"/>
        <v>5.4080930503637861</v>
      </c>
      <c r="N17" s="3">
        <f t="shared" si="1"/>
        <v>546.21739808674238</v>
      </c>
      <c r="Q17">
        <v>12</v>
      </c>
      <c r="R17" s="3">
        <f t="shared" si="2"/>
        <v>6.3429461468812285</v>
      </c>
      <c r="S17" s="3">
        <f t="shared" si="0"/>
        <v>1211.5027140543145</v>
      </c>
    </row>
    <row r="18" spans="2:19" x14ac:dyDescent="0.25">
      <c r="B18" s="6" t="s">
        <v>31</v>
      </c>
      <c r="C18" s="7"/>
      <c r="D18" s="7"/>
      <c r="E18" s="8" t="s">
        <v>30</v>
      </c>
      <c r="F18" s="7"/>
      <c r="G18" s="7"/>
      <c r="H18" s="9" t="s">
        <v>33</v>
      </c>
      <c r="I18" s="7"/>
      <c r="L18">
        <v>13</v>
      </c>
      <c r="M18" s="3">
        <f t="shared" si="3"/>
        <v>5.6784977028819759</v>
      </c>
      <c r="N18" s="3">
        <f t="shared" si="1"/>
        <v>573.52826799107959</v>
      </c>
      <c r="Q18">
        <v>13</v>
      </c>
      <c r="R18" s="3">
        <f t="shared" si="2"/>
        <v>6.9138113001005399</v>
      </c>
      <c r="S18" s="3">
        <f t="shared" si="0"/>
        <v>1320.5379583192032</v>
      </c>
    </row>
    <row r="19" spans="2:19" x14ac:dyDescent="0.25">
      <c r="B19" s="10"/>
      <c r="C19" s="10"/>
      <c r="D19" s="10"/>
      <c r="E19" s="10"/>
      <c r="F19" s="10"/>
      <c r="G19" s="10"/>
      <c r="H19" s="10"/>
      <c r="I19" s="10"/>
      <c r="L19">
        <v>14</v>
      </c>
      <c r="M19" s="3">
        <f t="shared" si="3"/>
        <v>5.9624225880260751</v>
      </c>
      <c r="N19" s="3">
        <f t="shared" si="1"/>
        <v>602.2046813906336</v>
      </c>
      <c r="Q19">
        <v>14</v>
      </c>
      <c r="R19" s="3">
        <f t="shared" si="2"/>
        <v>7.5360543171095893</v>
      </c>
      <c r="S19" s="3">
        <f t="shared" si="0"/>
        <v>1439.3863745679316</v>
      </c>
    </row>
    <row r="20" spans="2:19" x14ac:dyDescent="0.25">
      <c r="B20" s="52" t="s">
        <v>32</v>
      </c>
      <c r="C20" s="53"/>
      <c r="D20" s="10"/>
      <c r="E20" s="54" t="s">
        <v>34</v>
      </c>
      <c r="F20" s="55"/>
      <c r="G20" s="10"/>
      <c r="H20" s="50" t="s">
        <v>29</v>
      </c>
      <c r="I20" s="51"/>
      <c r="L20">
        <v>15</v>
      </c>
      <c r="M20" s="3">
        <f t="shared" si="3"/>
        <v>6.260543717427379</v>
      </c>
      <c r="N20" s="3">
        <f t="shared" si="1"/>
        <v>632.31491546016525</v>
      </c>
      <c r="Q20">
        <v>15</v>
      </c>
      <c r="R20" s="3">
        <f t="shared" si="2"/>
        <v>8.2142992056494535</v>
      </c>
      <c r="S20" s="3">
        <f t="shared" si="0"/>
        <v>1568.9311482790456</v>
      </c>
    </row>
    <row r="21" spans="2:19" x14ac:dyDescent="0.25">
      <c r="B21" s="53"/>
      <c r="C21" s="53"/>
      <c r="D21" s="10"/>
      <c r="E21" s="55"/>
      <c r="F21" s="55"/>
      <c r="G21" s="10"/>
      <c r="H21" s="51"/>
      <c r="I21" s="51"/>
      <c r="L21">
        <v>16</v>
      </c>
      <c r="M21" s="3">
        <f t="shared" si="3"/>
        <v>6.5735709032987479</v>
      </c>
      <c r="N21" s="3">
        <f t="shared" si="1"/>
        <v>663.93066123317351</v>
      </c>
      <c r="Q21">
        <v>16</v>
      </c>
      <c r="R21" s="3">
        <f t="shared" si="2"/>
        <v>8.9535861341579057</v>
      </c>
      <c r="S21" s="3">
        <f t="shared" si="0"/>
        <v>1710.1349516241601</v>
      </c>
    </row>
    <row r="22" spans="2:19" x14ac:dyDescent="0.25">
      <c r="B22" s="53"/>
      <c r="C22" s="53"/>
      <c r="D22" s="10"/>
      <c r="E22" s="55"/>
      <c r="F22" s="55"/>
      <c r="G22" s="10"/>
      <c r="H22" s="51"/>
      <c r="I22" s="51"/>
      <c r="L22">
        <v>17</v>
      </c>
      <c r="M22" s="3">
        <f t="shared" si="3"/>
        <v>6.902249448463686</v>
      </c>
      <c r="N22" s="3">
        <f t="shared" si="1"/>
        <v>697.12719429483229</v>
      </c>
      <c r="Q22">
        <v>17</v>
      </c>
      <c r="R22" s="3">
        <f t="shared" si="2"/>
        <v>9.7594088862321176</v>
      </c>
      <c r="S22" s="3">
        <f t="shared" si="0"/>
        <v>1864.0470972703345</v>
      </c>
    </row>
    <row r="23" spans="2:19" x14ac:dyDescent="0.25">
      <c r="B23" s="53"/>
      <c r="C23" s="53"/>
      <c r="D23" s="7"/>
      <c r="E23" s="55"/>
      <c r="F23" s="55"/>
      <c r="G23" s="7"/>
      <c r="H23" s="51"/>
      <c r="I23" s="51"/>
      <c r="L23">
        <v>18</v>
      </c>
      <c r="M23" s="3">
        <f t="shared" si="3"/>
        <v>7.2473619208868705</v>
      </c>
      <c r="N23" s="3">
        <f t="shared" si="1"/>
        <v>731.98355400957394</v>
      </c>
      <c r="Q23">
        <v>18</v>
      </c>
      <c r="R23" s="3">
        <f t="shared" si="2"/>
        <v>10.637755685993008</v>
      </c>
      <c r="S23" s="3">
        <f t="shared" si="0"/>
        <v>2031.8113360246646</v>
      </c>
    </row>
    <row r="24" spans="2:19" x14ac:dyDescent="0.25">
      <c r="L24">
        <v>19</v>
      </c>
      <c r="M24" s="3">
        <f t="shared" si="3"/>
        <v>7.6097300169312145</v>
      </c>
      <c r="N24" s="3">
        <f t="shared" si="1"/>
        <v>768.58273171005271</v>
      </c>
      <c r="Q24">
        <v>19</v>
      </c>
      <c r="R24" s="3">
        <f t="shared" si="2"/>
        <v>11.59515369773238</v>
      </c>
      <c r="S24" s="3">
        <f t="shared" si="0"/>
        <v>2214.6743562668844</v>
      </c>
    </row>
    <row r="25" spans="2:19" x14ac:dyDescent="0.25">
      <c r="B25" s="56" t="s">
        <v>38</v>
      </c>
      <c r="C25" s="57"/>
      <c r="D25" s="57"/>
      <c r="E25" s="57"/>
      <c r="F25" s="57"/>
      <c r="G25" s="57"/>
      <c r="H25" s="57"/>
      <c r="I25" s="58"/>
      <c r="L25">
        <v>20</v>
      </c>
      <c r="M25" s="3">
        <f t="shared" si="3"/>
        <v>7.9902165177777755</v>
      </c>
      <c r="N25" s="3">
        <f t="shared" si="1"/>
        <v>807.01186829555536</v>
      </c>
      <c r="Q25">
        <v>20</v>
      </c>
      <c r="R25" s="3">
        <f t="shared" si="2"/>
        <v>12.638717530528295</v>
      </c>
      <c r="S25" s="3">
        <f t="shared" si="0"/>
        <v>2413.9950483309044</v>
      </c>
    </row>
    <row r="26" spans="2:19" x14ac:dyDescent="0.25">
      <c r="B26" s="59"/>
      <c r="C26" s="60"/>
      <c r="D26" s="60"/>
      <c r="E26" s="60"/>
      <c r="F26" s="60"/>
      <c r="G26" s="60"/>
      <c r="H26" s="60"/>
      <c r="I26" s="61"/>
    </row>
    <row r="27" spans="2:19" x14ac:dyDescent="0.25">
      <c r="B27" s="59"/>
      <c r="C27" s="60"/>
      <c r="D27" s="60"/>
      <c r="E27" s="60"/>
      <c r="F27" s="60"/>
      <c r="G27" s="60"/>
      <c r="H27" s="60"/>
      <c r="I27" s="61"/>
    </row>
    <row r="28" spans="2:19" ht="5.25" customHeight="1" x14ac:dyDescent="0.25">
      <c r="B28" s="62"/>
      <c r="C28" s="63"/>
      <c r="D28" s="63"/>
      <c r="E28" s="63"/>
      <c r="F28" s="63"/>
      <c r="G28" s="63"/>
      <c r="H28" s="63"/>
      <c r="I28" s="64"/>
      <c r="S28" s="4"/>
    </row>
    <row r="30" spans="2:19" x14ac:dyDescent="0.25">
      <c r="B30" s="65" t="s">
        <v>37</v>
      </c>
      <c r="C30" s="66"/>
      <c r="D30" s="66"/>
      <c r="E30" s="66"/>
      <c r="F30" s="66"/>
      <c r="G30" s="66"/>
      <c r="H30" s="66"/>
      <c r="I30" s="67"/>
    </row>
    <row r="31" spans="2:19" x14ac:dyDescent="0.25">
      <c r="B31" s="68"/>
      <c r="C31" s="69"/>
      <c r="D31" s="69"/>
      <c r="E31" s="69"/>
      <c r="F31" s="69"/>
      <c r="G31" s="69"/>
      <c r="H31" s="69"/>
      <c r="I31" s="70"/>
    </row>
    <row r="32" spans="2:19" x14ac:dyDescent="0.25">
      <c r="B32" s="71"/>
      <c r="C32" s="72"/>
      <c r="D32" s="72"/>
      <c r="E32" s="72"/>
      <c r="F32" s="72"/>
      <c r="G32" s="72"/>
      <c r="H32" s="72"/>
      <c r="I32" s="73"/>
    </row>
    <row r="33" spans="2:2" x14ac:dyDescent="0.25">
      <c r="B33" s="5" t="s">
        <v>36</v>
      </c>
    </row>
  </sheetData>
  <mergeCells count="5">
    <mergeCell ref="H20:I23"/>
    <mergeCell ref="B20:C23"/>
    <mergeCell ref="E20:F23"/>
    <mergeCell ref="B25:I28"/>
    <mergeCell ref="B30:I32"/>
  </mergeCells>
  <hyperlinks>
    <hyperlink ref="B33" r:id="rId1" xr:uid="{2B576EC0-C20F-4EDD-97DA-52B9F7BB1E82}"/>
  </hyperlinks>
  <pageMargins left="0.25" right="0.25" top="0.75" bottom="0.75" header="0.3" footer="0.3"/>
  <pageSetup paperSize="9" orientation="landscape" horizontalDpi="4294967293" r:id="rId2"/>
  <colBreaks count="1" manualBreakCount="1">
    <brk id="10" max="28"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Wann Aktien verkaufen</vt:lpstr>
      <vt:lpstr>'Wann Aktien verkaufen'!Druckbereich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sitte</dc:creator>
  <cp:lastModifiedBy>thomas sitte</cp:lastModifiedBy>
  <cp:lastPrinted>2022-05-11T08:23:21Z</cp:lastPrinted>
  <dcterms:created xsi:type="dcterms:W3CDTF">2022-05-11T04:37:21Z</dcterms:created>
  <dcterms:modified xsi:type="dcterms:W3CDTF">2022-05-21T11:34:51Z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f9311b-888a-47a7-a8c5-4fef3aab72b5_Enabled">
    <vt:lpwstr>true</vt:lpwstr>
  </property>
  <property fmtid="{D5CDD505-2E9C-101B-9397-08002B2CF9AE}" pid="3" name="MSIP_Label_0ff9311b-888a-47a7-a8c5-4fef3aab72b5_SetDate">
    <vt:lpwstr>2022-05-11T08:23:01Z</vt:lpwstr>
  </property>
  <property fmtid="{D5CDD505-2E9C-101B-9397-08002B2CF9AE}" pid="4" name="MSIP_Label_0ff9311b-888a-47a7-a8c5-4fef3aab72b5_Method">
    <vt:lpwstr>Privileged</vt:lpwstr>
  </property>
  <property fmtid="{D5CDD505-2E9C-101B-9397-08002B2CF9AE}" pid="5" name="MSIP_Label_0ff9311b-888a-47a7-a8c5-4fef3aab72b5_Name">
    <vt:lpwstr>RGS_kundendokument_unverschlüsselt</vt:lpwstr>
  </property>
  <property fmtid="{D5CDD505-2E9C-101B-9397-08002B2CF9AE}" pid="6" name="MSIP_Label_0ff9311b-888a-47a7-a8c5-4fef3aab72b5_SiteId">
    <vt:lpwstr>8c4c0431-0b4f-4689-b059-0c642dabbadf</vt:lpwstr>
  </property>
  <property fmtid="{D5CDD505-2E9C-101B-9397-08002B2CF9AE}" pid="7" name="MSIP_Label_0ff9311b-888a-47a7-a8c5-4fef3aab72b5_ActionId">
    <vt:lpwstr>0d43e485-7c24-4726-82c1-3a1be2fec7a5</vt:lpwstr>
  </property>
  <property fmtid="{D5CDD505-2E9C-101B-9397-08002B2CF9AE}" pid="8" name="MSIP_Label_0ff9311b-888a-47a7-a8c5-4fef3aab72b5_ContentBits">
    <vt:lpwstr>0</vt:lpwstr>
  </property>
</Properties>
</file>